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Sheet1!$A$1:$K$59</definedName>
  </definedNames>
  <calcPr calcId="144525"/>
</workbook>
</file>

<file path=xl/calcChain.xml><?xml version="1.0" encoding="utf-8"?>
<calcChain xmlns="http://schemas.openxmlformats.org/spreadsheetml/2006/main">
  <c r="K57" i="1" l="1"/>
  <c r="K56" i="1"/>
  <c r="K55" i="1"/>
  <c r="K54" i="1"/>
  <c r="K53" i="1"/>
  <c r="K52" i="1"/>
  <c r="K50" i="1"/>
  <c r="K48" i="1"/>
  <c r="K47" i="1"/>
  <c r="K45" i="1"/>
  <c r="K44" i="1"/>
  <c r="K41" i="1"/>
  <c r="K40" i="1"/>
  <c r="K39" i="1"/>
  <c r="K37" i="1"/>
  <c r="K34" i="1"/>
  <c r="K33" i="1"/>
  <c r="K32" i="1"/>
  <c r="K31" i="1"/>
  <c r="K30" i="1"/>
  <c r="K29" i="1"/>
  <c r="K27" i="1"/>
  <c r="K25" i="1"/>
  <c r="K24" i="1"/>
  <c r="K22" i="1"/>
  <c r="K21" i="1"/>
  <c r="K18" i="1"/>
  <c r="K17" i="1"/>
  <c r="K16" i="1"/>
  <c r="K14" i="1"/>
  <c r="K10" i="1"/>
  <c r="K9" i="1"/>
  <c r="K8" i="1"/>
  <c r="K7" i="1"/>
  <c r="J57" i="1"/>
  <c r="J56" i="1"/>
  <c r="J55" i="1"/>
  <c r="J54" i="1"/>
  <c r="J53" i="1"/>
  <c r="J52" i="1"/>
  <c r="J50" i="1"/>
  <c r="J48" i="1"/>
  <c r="J47" i="1"/>
  <c r="J45" i="1"/>
  <c r="J44" i="1"/>
  <c r="J41" i="1"/>
  <c r="J40" i="1"/>
  <c r="J39" i="1"/>
  <c r="J37" i="1"/>
  <c r="J34" i="1"/>
  <c r="J33" i="1"/>
  <c r="J32" i="1"/>
  <c r="J31" i="1"/>
  <c r="J30" i="1"/>
  <c r="J29" i="1"/>
  <c r="J27" i="1"/>
  <c r="J25" i="1"/>
  <c r="J24" i="1"/>
  <c r="J22" i="1"/>
  <c r="J21" i="1"/>
  <c r="J18" i="1"/>
  <c r="J17" i="1"/>
  <c r="J16" i="1"/>
  <c r="J14" i="1"/>
  <c r="J10" i="1"/>
  <c r="J9" i="1"/>
  <c r="J8" i="1"/>
  <c r="J7" i="1"/>
  <c r="I57" i="1"/>
  <c r="I56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5" i="1"/>
  <c r="I24" i="1"/>
  <c r="I22" i="1"/>
  <c r="I21" i="1"/>
  <c r="I18" i="1"/>
  <c r="I17" i="1"/>
  <c r="I16" i="1"/>
  <c r="I14" i="1"/>
  <c r="I10" i="1"/>
  <c r="I9" i="1"/>
  <c r="I8" i="1"/>
  <c r="I7" i="1"/>
  <c r="H57" i="1"/>
  <c r="H56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30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7" i="1"/>
  <c r="G34" i="1"/>
  <c r="G33" i="1"/>
  <c r="G32" i="1"/>
  <c r="G31" i="1"/>
  <c r="G30" i="1"/>
  <c r="G29" i="1"/>
  <c r="G27" i="1"/>
  <c r="G25" i="1"/>
  <c r="G24" i="1"/>
  <c r="G22" i="1"/>
  <c r="G21" i="1"/>
  <c r="G18" i="1"/>
  <c r="G17" i="1"/>
  <c r="G16" i="1"/>
  <c r="G14" i="1"/>
  <c r="G10" i="1"/>
  <c r="G9" i="1"/>
  <c r="G8" i="1"/>
  <c r="G7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K51" i="1" l="1"/>
  <c r="K46" i="1"/>
  <c r="K20" i="1"/>
  <c r="K43" i="1" l="1"/>
  <c r="K42" i="1" s="1"/>
  <c r="K15" i="1"/>
  <c r="K38" i="1"/>
  <c r="K28" i="1"/>
  <c r="K23" i="1"/>
  <c r="K19" i="1" s="1"/>
  <c r="K11" i="1"/>
  <c r="K36" i="1" l="1"/>
  <c r="K13" i="1"/>
  <c r="K58" i="1" l="1"/>
  <c r="K59" i="1" s="1"/>
  <c r="J20" i="1"/>
  <c r="J51" i="1" l="1"/>
  <c r="J11" i="1"/>
  <c r="J46" i="1"/>
  <c r="J15" i="1"/>
  <c r="J28" i="1"/>
  <c r="J43" i="1"/>
  <c r="J38" i="1"/>
  <c r="J23" i="1"/>
  <c r="J19" i="1" s="1"/>
  <c r="J13" i="1" l="1"/>
  <c r="J42" i="1"/>
  <c r="J36" i="1" s="1"/>
  <c r="M37" i="1" l="1"/>
  <c r="M41" i="1"/>
  <c r="M45" i="1"/>
  <c r="M49" i="1"/>
  <c r="M53" i="1"/>
  <c r="M57" i="1"/>
  <c r="M36" i="1"/>
  <c r="M38" i="1"/>
  <c r="M42" i="1"/>
  <c r="M46" i="1"/>
  <c r="M50" i="1"/>
  <c r="M54" i="1"/>
  <c r="M39" i="1"/>
  <c r="M43" i="1"/>
  <c r="M47" i="1"/>
  <c r="M51" i="1"/>
  <c r="M55" i="1"/>
  <c r="M40" i="1"/>
  <c r="M44" i="1"/>
  <c r="M48" i="1"/>
  <c r="M52" i="1"/>
  <c r="M56" i="1"/>
  <c r="M16" i="1"/>
  <c r="M20" i="1"/>
  <c r="M24" i="1"/>
  <c r="M28" i="1"/>
  <c r="M32" i="1"/>
  <c r="M17" i="1"/>
  <c r="M21" i="1"/>
  <c r="M25" i="1"/>
  <c r="M29" i="1"/>
  <c r="M33" i="1"/>
  <c r="M14" i="1"/>
  <c r="M18" i="1"/>
  <c r="M22" i="1"/>
  <c r="M26" i="1"/>
  <c r="M30" i="1"/>
  <c r="M34" i="1"/>
  <c r="M15" i="1"/>
  <c r="M19" i="1"/>
  <c r="M23" i="1"/>
  <c r="M27" i="1"/>
  <c r="M31" i="1"/>
  <c r="M13" i="1"/>
  <c r="J58" i="1"/>
  <c r="J59" i="1" s="1"/>
  <c r="M58" i="1" l="1"/>
  <c r="I11" i="1"/>
  <c r="H15" i="1" l="1"/>
  <c r="H43" i="1" l="1"/>
  <c r="H38" i="1" l="1"/>
  <c r="H46" i="1"/>
  <c r="H51" i="1"/>
  <c r="H11" i="1"/>
  <c r="H42" i="1" l="1"/>
  <c r="H36" i="1" l="1"/>
  <c r="I51" i="1" l="1"/>
  <c r="G51" i="1"/>
  <c r="I46" i="1" l="1"/>
  <c r="G46" i="1"/>
  <c r="I43" i="1"/>
  <c r="G43" i="1"/>
  <c r="I42" i="1" l="1"/>
  <c r="G42" i="1"/>
  <c r="I38" i="1" l="1"/>
  <c r="G38" i="1"/>
  <c r="G36" i="1" l="1"/>
  <c r="I36" i="1"/>
  <c r="I28" i="1" l="1"/>
  <c r="G28" i="1"/>
  <c r="I23" i="1"/>
  <c r="G23" i="1"/>
  <c r="I20" i="1" l="1"/>
  <c r="G20" i="1"/>
  <c r="G19" i="1" l="1"/>
  <c r="I19" i="1"/>
  <c r="I15" i="1" l="1"/>
  <c r="G15" i="1"/>
  <c r="G13" i="1" l="1"/>
  <c r="I13" i="1"/>
  <c r="I58" i="1" l="1"/>
  <c r="G58" i="1"/>
  <c r="I59" i="1" l="1"/>
  <c r="E20" i="1" l="1"/>
  <c r="E23" i="1"/>
  <c r="E28" i="1" l="1"/>
  <c r="E43" i="1"/>
  <c r="E38" i="1"/>
  <c r="E46" i="1"/>
  <c r="E19" i="1"/>
  <c r="E42" i="1" l="1"/>
  <c r="E51" i="1"/>
  <c r="E36" i="1" l="1"/>
  <c r="E15" i="1"/>
  <c r="E13" i="1" l="1"/>
  <c r="E58" i="1" s="1"/>
  <c r="F15" i="1" l="1"/>
  <c r="F23" i="1"/>
  <c r="F20" i="1"/>
  <c r="F28" i="1"/>
  <c r="F19" i="1" l="1"/>
  <c r="F13" i="1" s="1"/>
  <c r="F43" i="1"/>
  <c r="F46" i="1"/>
  <c r="F38" i="1"/>
  <c r="F42" i="1" l="1"/>
  <c r="F51" i="1" l="1"/>
  <c r="F36" i="1" l="1"/>
  <c r="F58" i="1" s="1"/>
  <c r="H28" i="1" l="1"/>
  <c r="H23" i="1"/>
  <c r="H20" i="1"/>
  <c r="H19" i="1" l="1"/>
  <c r="H13" i="1" l="1"/>
  <c r="H58" i="1" l="1"/>
  <c r="H59" i="1" l="1"/>
  <c r="G11" i="1" l="1"/>
  <c r="G59" i="1" l="1"/>
  <c r="E11" i="1"/>
  <c r="E59" i="1" l="1"/>
  <c r="F11" i="1" l="1"/>
  <c r="F59" i="1" l="1"/>
</calcChain>
</file>

<file path=xl/sharedStrings.xml><?xml version="1.0" encoding="utf-8"?>
<sst xmlns="http://schemas.openxmlformats.org/spreadsheetml/2006/main" count="66" uniqueCount="36">
  <si>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</si>
  <si>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</si>
  <si>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</si>
  <si>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</si>
  <si>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</si>
  <si>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</si>
  <si>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</si>
  <si>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</si>
  <si>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</si>
  <si>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</si>
  <si>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</si>
  <si>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</si>
  <si>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</si>
  <si>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</si>
  <si>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</si>
  <si>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</si>
  <si>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</si>
  <si>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</si>
  <si>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</si>
  <si>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</si>
  <si>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</si>
  <si>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</si>
  <si>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</si>
  <si>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</si>
  <si>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</si>
  <si>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</si>
  <si>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</si>
  <si>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</si>
  <si>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</si>
  <si>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</si>
  <si>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</si>
  <si>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</si>
  <si>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</si>
  <si>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</si>
  <si>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</si>
  <si>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-13-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</si>
</sst>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#,##0_ ;[Red]\-#,##0\ "/>
    <numFmt numFmtId="166" formatCode="#,##0;\(#,##0\)"/>
    <numFmt numFmtId="167" formatCode="_-* #,##0_-;\-* #,##0_-;_-* &quot;-&quot;??_-;_-@_-"/>
    <numFmt numFmtId="168" formatCode="0.00_ ;[Red]\-0.00\ "/>
    <numFmt numFmtId="169" formatCode="0.0_ ;[Red]\-0.0\ "/>
  </numFmts>
  <fonts count="10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theme="0"/>
      <name val="Tahoma"/>
      <family val="2"/>
    </font>
    <font>
      <b/>
      <sz val="13"/>
      <color theme="0"/>
      <name val="Tahoma"/>
      <family val="2"/>
    </font>
    <font>
      <sz val="11"/>
      <color theme="1"/>
      <name val="Calibri"/>
      <family val="2"/>
      <scheme val="minor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</cellStyleXfs>
  <cellXfs count="56">
    <xf numFmtId="0" fontId="0" fillId="0" borderId="0" xfId="0"/>
    <xf numFmtId="3" fontId="2" fillId="0" borderId="0" xfId="0" applyNumberFormat="1" applyFont="1" applyBorder="1"/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2" fillId="0" borderId="0" xfId="0" applyNumberFormat="1" applyFont="1" applyBorder="1" applyAlignment="1"/>
    <xf numFmtId="0" fontId="0" fillId="0" borderId="0" xfId="0" applyAlignment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167" fontId="0" fillId="0" borderId="0" xfId="1" applyNumberFormat="1" applyFont="1"/>
    <xf numFmtId="1" fontId="0" fillId="0" borderId="0" xfId="0" applyNumberFormat="1"/>
    <xf numFmtId="165" fontId="0" fillId="0" borderId="0" xfId="1" applyNumberFormat="1" applyFont="1"/>
    <xf numFmtId="0" fontId="1" fillId="0" borderId="0" xfId="0" applyFont="1"/>
    <xf numFmtId="0" fontId="1" fillId="0" borderId="0" xfId="0" applyFont="1" applyAlignment="1"/>
    <xf numFmtId="165" fontId="1" fillId="0" borderId="0" xfId="1" applyNumberFormat="1" applyFont="1"/>
    <xf numFmtId="168" fontId="1" fillId="0" borderId="0" xfId="1" applyNumberFormat="1" applyFont="1"/>
    <xf numFmtId="169" fontId="1" fillId="0" borderId="0" xfId="1" applyNumberFormat="1" applyFont="1"/>
    <xf numFmtId="3" fontId="3" fillId="2" borderId="0" xfId="1" applyNumberFormat="1" applyFont="1" applyFill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66" fontId="9" fillId="0" borderId="0" xfId="0" quotePrefix="1" applyNumberFormat="1" applyFont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5/&#3588;&#3619;&#3633;&#3657;&#3591;&#3607;&#3637;&#3656;%203%20Reconcile%20with%20real%20sector/FIN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6/&#3588;&#3619;&#3633;&#3657;&#3591;&#3607;&#3637;&#3656;%203/FIN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AL6">
            <v>83093</v>
          </cell>
          <cell r="AM6">
            <v>0</v>
          </cell>
        </row>
        <row r="8">
          <cell r="AL8">
            <v>48404</v>
          </cell>
          <cell r="AM8">
            <v>134051</v>
          </cell>
        </row>
        <row r="9">
          <cell r="AL9">
            <v>215553</v>
          </cell>
          <cell r="AM9">
            <v>-37319</v>
          </cell>
        </row>
        <row r="10">
          <cell r="AL10">
            <v>-191833</v>
          </cell>
          <cell r="AM10">
            <v>965802</v>
          </cell>
        </row>
        <row r="13">
          <cell r="AL13">
            <v>301542</v>
          </cell>
          <cell r="AM13">
            <v>612281</v>
          </cell>
        </row>
        <row r="14">
          <cell r="AL14">
            <v>-64144</v>
          </cell>
          <cell r="AM14">
            <v>0</v>
          </cell>
        </row>
        <row r="16">
          <cell r="AL16">
            <v>52663</v>
          </cell>
          <cell r="AM16">
            <v>0</v>
          </cell>
        </row>
        <row r="17">
          <cell r="AL17">
            <v>166887</v>
          </cell>
          <cell r="AM17">
            <v>0</v>
          </cell>
        </row>
        <row r="18">
          <cell r="AL18">
            <v>41546</v>
          </cell>
          <cell r="AM18">
            <v>5818</v>
          </cell>
        </row>
        <row r="19">
          <cell r="AL19">
            <v>267899</v>
          </cell>
          <cell r="AM19">
            <v>240402</v>
          </cell>
        </row>
        <row r="21">
          <cell r="AL21">
            <v>149177</v>
          </cell>
          <cell r="AM21">
            <v>0</v>
          </cell>
        </row>
        <row r="22">
          <cell r="AL22">
            <v>52789</v>
          </cell>
          <cell r="AM22">
            <v>0</v>
          </cell>
        </row>
        <row r="23">
          <cell r="AL23">
            <v>1184717</v>
          </cell>
          <cell r="AM23">
            <v>17538</v>
          </cell>
        </row>
        <row r="24">
          <cell r="AL24">
            <v>78320</v>
          </cell>
          <cell r="AM24">
            <v>72256</v>
          </cell>
        </row>
        <row r="25">
          <cell r="AL25">
            <v>0</v>
          </cell>
          <cell r="AM25">
            <v>146916</v>
          </cell>
        </row>
        <row r="26">
          <cell r="AL26">
            <v>-292631</v>
          </cell>
          <cell r="AM26">
            <v>-312458</v>
          </cell>
        </row>
        <row r="27">
          <cell r="AL27">
            <v>585342</v>
          </cell>
          <cell r="AM27">
            <v>920845</v>
          </cell>
        </row>
        <row r="30">
          <cell r="AM30">
            <v>-15662</v>
          </cell>
        </row>
        <row r="31">
          <cell r="AM31">
            <v>45079</v>
          </cell>
        </row>
        <row r="32">
          <cell r="AM32">
            <v>6047</v>
          </cell>
        </row>
        <row r="33">
          <cell r="AM33">
            <v>20020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H6">
            <v>12</v>
          </cell>
          <cell r="I6">
            <v>0</v>
          </cell>
        </row>
        <row r="8">
          <cell r="H8">
            <v>-8715</v>
          </cell>
          <cell r="I8">
            <v>102363</v>
          </cell>
        </row>
        <row r="9">
          <cell r="H9">
            <v>61432</v>
          </cell>
          <cell r="I9">
            <v>89304</v>
          </cell>
        </row>
        <row r="10">
          <cell r="H10">
            <v>693985</v>
          </cell>
          <cell r="I10">
            <v>2552466</v>
          </cell>
        </row>
        <row r="13">
          <cell r="H13">
            <v>-26041</v>
          </cell>
          <cell r="I13">
            <v>-975395</v>
          </cell>
        </row>
        <row r="14">
          <cell r="H14">
            <v>0</v>
          </cell>
          <cell r="I14">
            <v>0</v>
          </cell>
        </row>
        <row r="16">
          <cell r="H16">
            <v>219813</v>
          </cell>
          <cell r="I16">
            <v>0</v>
          </cell>
        </row>
        <row r="17">
          <cell r="H17">
            <v>153433</v>
          </cell>
          <cell r="I17">
            <v>0</v>
          </cell>
        </row>
        <row r="19">
          <cell r="H19">
            <v>46806</v>
          </cell>
          <cell r="I19">
            <v>440738</v>
          </cell>
        </row>
        <row r="21">
          <cell r="H21">
            <v>232505</v>
          </cell>
          <cell r="I21">
            <v>0</v>
          </cell>
        </row>
        <row r="22">
          <cell r="H22">
            <v>65773</v>
          </cell>
          <cell r="I22">
            <v>0</v>
          </cell>
        </row>
        <row r="23">
          <cell r="H23">
            <v>2046956</v>
          </cell>
          <cell r="I23">
            <v>591537</v>
          </cell>
        </row>
        <row r="24">
          <cell r="H24">
            <v>390281</v>
          </cell>
          <cell r="I24">
            <v>740370</v>
          </cell>
        </row>
        <row r="25">
          <cell r="H25">
            <v>0</v>
          </cell>
          <cell r="I25">
            <v>82236</v>
          </cell>
        </row>
        <row r="26">
          <cell r="H26">
            <v>-261381</v>
          </cell>
          <cell r="I26">
            <v>-246457</v>
          </cell>
        </row>
        <row r="27">
          <cell r="H27">
            <v>-77781</v>
          </cell>
          <cell r="I27">
            <v>-46616</v>
          </cell>
        </row>
        <row r="30">
          <cell r="I30">
            <v>295264</v>
          </cell>
        </row>
        <row r="31">
          <cell r="I31">
            <v>94196</v>
          </cell>
        </row>
        <row r="32">
          <cell r="I32">
            <v>3879</v>
          </cell>
        </row>
        <row r="33">
          <cell r="I33">
            <v>-9343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AL6">
            <v>22</v>
          </cell>
          <cell r="AM6">
            <v>0</v>
          </cell>
        </row>
        <row r="8">
          <cell r="AL8">
            <v>29422</v>
          </cell>
          <cell r="AM8">
            <v>74351</v>
          </cell>
        </row>
        <row r="9">
          <cell r="AL9">
            <v>94415</v>
          </cell>
          <cell r="AM9">
            <v>72098</v>
          </cell>
        </row>
        <row r="10">
          <cell r="AL10">
            <v>105733</v>
          </cell>
          <cell r="AM10">
            <v>1315350</v>
          </cell>
        </row>
        <row r="13">
          <cell r="AL13">
            <v>90332</v>
          </cell>
          <cell r="AM13">
            <v>-112847</v>
          </cell>
        </row>
        <row r="14">
          <cell r="AL14">
            <v>49718</v>
          </cell>
          <cell r="AM14">
            <v>0</v>
          </cell>
        </row>
        <row r="16">
          <cell r="AL16">
            <v>119337</v>
          </cell>
          <cell r="AM16">
            <v>0</v>
          </cell>
        </row>
        <row r="17">
          <cell r="AL17">
            <v>-110692</v>
          </cell>
          <cell r="AM17">
            <v>0</v>
          </cell>
        </row>
        <row r="19">
          <cell r="AL19">
            <v>87324</v>
          </cell>
          <cell r="AM19">
            <v>-238902</v>
          </cell>
        </row>
        <row r="21">
          <cell r="AL21">
            <v>246460</v>
          </cell>
          <cell r="AM21">
            <v>0</v>
          </cell>
        </row>
        <row r="22">
          <cell r="AL22">
            <v>65065</v>
          </cell>
          <cell r="AM22">
            <v>0</v>
          </cell>
        </row>
        <row r="23">
          <cell r="AL23">
            <v>1158388</v>
          </cell>
          <cell r="AM23">
            <v>413130</v>
          </cell>
        </row>
        <row r="24">
          <cell r="AL24">
            <v>-90890</v>
          </cell>
          <cell r="AM24">
            <v>402881</v>
          </cell>
        </row>
        <row r="25">
          <cell r="AL25">
            <v>0</v>
          </cell>
          <cell r="AM25">
            <v>58802</v>
          </cell>
        </row>
        <row r="26">
          <cell r="AL26">
            <v>-180188</v>
          </cell>
          <cell r="AM26">
            <v>-184996</v>
          </cell>
        </row>
        <row r="27">
          <cell r="AL27">
            <v>441583</v>
          </cell>
          <cell r="AM27">
            <v>49512</v>
          </cell>
        </row>
        <row r="30">
          <cell r="AM30">
            <v>269849</v>
          </cell>
        </row>
        <row r="31">
          <cell r="AM31">
            <v>77801</v>
          </cell>
        </row>
        <row r="32">
          <cell r="AM32">
            <v>5174</v>
          </cell>
        </row>
        <row r="33">
          <cell r="AM33">
            <v>-69776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AL6">
            <v>10</v>
          </cell>
          <cell r="AM6">
            <v>0</v>
          </cell>
        </row>
        <row r="8">
          <cell r="AL8">
            <v>71373</v>
          </cell>
          <cell r="AM8">
            <v>78396</v>
          </cell>
        </row>
        <row r="9">
          <cell r="AL9">
            <v>-5273</v>
          </cell>
          <cell r="AM9">
            <v>-111114</v>
          </cell>
        </row>
        <row r="10">
          <cell r="AL10">
            <v>255812</v>
          </cell>
          <cell r="AM10">
            <v>724063</v>
          </cell>
        </row>
        <row r="13">
          <cell r="AL13">
            <v>341318</v>
          </cell>
          <cell r="AM13">
            <v>191614</v>
          </cell>
        </row>
        <row r="14">
          <cell r="AL14">
            <v>-18942</v>
          </cell>
          <cell r="AM14">
            <v>0</v>
          </cell>
        </row>
        <row r="16">
          <cell r="AL16">
            <v>151873</v>
          </cell>
          <cell r="AM16">
            <v>0</v>
          </cell>
        </row>
        <row r="17">
          <cell r="AL17">
            <v>78957</v>
          </cell>
          <cell r="AM17">
            <v>0</v>
          </cell>
        </row>
        <row r="19">
          <cell r="AL19">
            <v>-293831</v>
          </cell>
          <cell r="AM19">
            <v>-43457</v>
          </cell>
        </row>
        <row r="21">
          <cell r="AL21">
            <v>181082</v>
          </cell>
          <cell r="AM21">
            <v>0</v>
          </cell>
        </row>
        <row r="22">
          <cell r="AL22">
            <v>76307</v>
          </cell>
          <cell r="AM22">
            <v>0</v>
          </cell>
        </row>
        <row r="23">
          <cell r="AL23">
            <v>922703</v>
          </cell>
          <cell r="AM23">
            <v>-43303</v>
          </cell>
        </row>
        <row r="24">
          <cell r="AL24">
            <v>445593</v>
          </cell>
          <cell r="AM24">
            <v>643871.99999999988</v>
          </cell>
        </row>
        <row r="25">
          <cell r="AL25">
            <v>0</v>
          </cell>
          <cell r="AM25">
            <v>332287</v>
          </cell>
        </row>
        <row r="26">
          <cell r="AL26">
            <v>-148317</v>
          </cell>
          <cell r="AM26">
            <v>-124860</v>
          </cell>
        </row>
        <row r="27">
          <cell r="AL27">
            <v>-58062</v>
          </cell>
          <cell r="AM27">
            <v>23857</v>
          </cell>
        </row>
        <row r="30">
          <cell r="AM30">
            <v>428979</v>
          </cell>
        </row>
        <row r="31">
          <cell r="AM31">
            <v>64700</v>
          </cell>
        </row>
        <row r="32">
          <cell r="AM32">
            <v>1006</v>
          </cell>
        </row>
        <row r="33">
          <cell r="AM33">
            <v>34025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5"/>
      <sheetName val="FIN 2015"/>
    </sheetNames>
    <sheetDataSet>
      <sheetData sheetId="0">
        <row r="6">
          <cell r="H6">
            <v>14</v>
          </cell>
          <cell r="I6">
            <v>0</v>
          </cell>
        </row>
        <row r="8">
          <cell r="H8">
            <v>-11880</v>
          </cell>
          <cell r="I8">
            <v>36169</v>
          </cell>
        </row>
        <row r="9">
          <cell r="H9">
            <v>319934</v>
          </cell>
          <cell r="I9">
            <v>269035</v>
          </cell>
        </row>
        <row r="10">
          <cell r="H10">
            <v>-271188</v>
          </cell>
          <cell r="I10">
            <v>760700</v>
          </cell>
        </row>
        <row r="13">
          <cell r="H13">
            <v>240050</v>
          </cell>
          <cell r="I13">
            <v>-124276</v>
          </cell>
        </row>
        <row r="14">
          <cell r="H14">
            <v>107007</v>
          </cell>
          <cell r="I14">
            <v>0</v>
          </cell>
        </row>
        <row r="16">
          <cell r="H16">
            <v>466723</v>
          </cell>
          <cell r="I16">
            <v>0</v>
          </cell>
        </row>
        <row r="17">
          <cell r="H17">
            <v>-77006</v>
          </cell>
          <cell r="I17">
            <v>0</v>
          </cell>
        </row>
        <row r="19">
          <cell r="H19">
            <v>-4785</v>
          </cell>
          <cell r="I19">
            <v>-29998</v>
          </cell>
        </row>
        <row r="21">
          <cell r="H21">
            <v>238682</v>
          </cell>
          <cell r="I21">
            <v>0</v>
          </cell>
        </row>
        <row r="22">
          <cell r="H22">
            <v>68762</v>
          </cell>
          <cell r="I22">
            <v>0</v>
          </cell>
        </row>
        <row r="23">
          <cell r="H23">
            <v>595945</v>
          </cell>
          <cell r="I23">
            <v>-10684</v>
          </cell>
        </row>
        <row r="24">
          <cell r="H24">
            <v>9725</v>
          </cell>
          <cell r="I24">
            <v>434952.00000000047</v>
          </cell>
        </row>
        <row r="25">
          <cell r="H25">
            <v>0</v>
          </cell>
          <cell r="I25">
            <v>207182</v>
          </cell>
        </row>
        <row r="26">
          <cell r="H26">
            <v>205693</v>
          </cell>
          <cell r="I26">
            <v>231650</v>
          </cell>
        </row>
        <row r="27">
          <cell r="H27">
            <v>70596</v>
          </cell>
          <cell r="I27">
            <v>-241054</v>
          </cell>
        </row>
        <row r="30">
          <cell r="I30">
            <v>451109</v>
          </cell>
        </row>
        <row r="31">
          <cell r="I31">
            <v>52204</v>
          </cell>
        </row>
        <row r="32">
          <cell r="I32">
            <v>15604</v>
          </cell>
        </row>
        <row r="33">
          <cell r="I33">
            <v>-41295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</sheetNames>
    <sheetDataSet>
      <sheetData sheetId="0">
        <row r="6">
          <cell r="H6">
            <v>35</v>
          </cell>
          <cell r="I6">
            <v>0</v>
          </cell>
        </row>
        <row r="8">
          <cell r="H8">
            <v>2271</v>
          </cell>
          <cell r="I8">
            <v>88149</v>
          </cell>
        </row>
        <row r="9">
          <cell r="H9">
            <v>193119</v>
          </cell>
          <cell r="I9">
            <v>-325043</v>
          </cell>
        </row>
        <row r="10">
          <cell r="H10">
            <v>233939</v>
          </cell>
          <cell r="I10">
            <v>688457</v>
          </cell>
        </row>
        <row r="13">
          <cell r="H13">
            <v>211155</v>
          </cell>
          <cell r="I13">
            <v>1866</v>
          </cell>
        </row>
        <row r="14">
          <cell r="H14">
            <v>-129830</v>
          </cell>
          <cell r="I14">
            <v>0</v>
          </cell>
        </row>
        <row r="16">
          <cell r="H16">
            <v>197760</v>
          </cell>
          <cell r="I16">
            <v>0</v>
          </cell>
        </row>
        <row r="17">
          <cell r="H17">
            <v>4850</v>
          </cell>
          <cell r="I17">
            <v>0</v>
          </cell>
        </row>
        <row r="19">
          <cell r="H19">
            <v>334020</v>
          </cell>
          <cell r="I19">
            <v>488158</v>
          </cell>
        </row>
        <row r="21">
          <cell r="H21">
            <v>227017</v>
          </cell>
          <cell r="I21">
            <v>0</v>
          </cell>
        </row>
        <row r="22">
          <cell r="H22">
            <v>47790</v>
          </cell>
          <cell r="I22">
            <v>0</v>
          </cell>
        </row>
        <row r="23">
          <cell r="H23">
            <v>340725</v>
          </cell>
          <cell r="I23">
            <v>174400</v>
          </cell>
        </row>
        <row r="24">
          <cell r="H24">
            <v>351723</v>
          </cell>
          <cell r="I24">
            <v>409242</v>
          </cell>
        </row>
        <row r="25">
          <cell r="H25">
            <v>0</v>
          </cell>
          <cell r="I25">
            <v>138161</v>
          </cell>
        </row>
        <row r="26">
          <cell r="H26">
            <v>5869</v>
          </cell>
          <cell r="I26">
            <v>-27708</v>
          </cell>
        </row>
        <row r="27">
          <cell r="H27">
            <v>155378</v>
          </cell>
          <cell r="I27">
            <v>-36378</v>
          </cell>
        </row>
        <row r="30">
          <cell r="I30">
            <v>564812</v>
          </cell>
        </row>
        <row r="31">
          <cell r="I31">
            <v>158286</v>
          </cell>
        </row>
        <row r="32">
          <cell r="I32">
            <v>-100152</v>
          </cell>
        </row>
        <row r="33">
          <cell r="I33">
            <v>-69839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3"/>
  <sheetViews>
    <sheetView tabSelected="1" zoomScale="70" zoomScaleNormal="70" workbookViewId="0">
      <pane xSplit="4" ySplit="5" topLeftCell="G54" activePane="bottomRight" state="frozen"/>
      <selection pane="topRight" activeCell="E1" sqref="E1"/>
      <selection pane="bottomLeft" activeCell="A5" sqref="A5"/>
      <selection pane="bottomRight" sqref="A1:K1"/>
    </sheetView>
  </sheetViews>
  <sheetFormatPr defaultRowHeight="12.75" x14ac:dyDescent="0.2"/>
  <cols>
    <col min="1" max="3" width="4.7109375" customWidth="1"/>
    <col min="4" max="4" width="55.5703125" customWidth="1"/>
    <col min="5" max="6" width="22.7109375" hidden="1" customWidth="1"/>
    <col min="7" max="11" width="24.7109375" customWidth="1"/>
    <col min="12" max="12" width="9.140625" customWidth="1"/>
    <col min="13" max="13" width="9.140625" style="41" customWidth="1"/>
    <col min="14" max="14" width="9.140625" customWidth="1"/>
  </cols>
  <sheetData>
    <row r="1" spans="1:13" ht="35.25" customHeight="1" x14ac:dyDescent="0.2">
      <c r="A1" s="55" t="s">
        <v>35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3" ht="24.95" customHeight="1" x14ac:dyDescent="0.2">
      <c r="A2" s="32"/>
      <c r="B2" s="32"/>
      <c r="C2" s="32"/>
      <c r="D2" s="32"/>
      <c r="E2" s="37"/>
      <c r="F2" s="32"/>
      <c r="G2" s="32"/>
      <c r="H2" s="32"/>
      <c r="I2" s="32"/>
      <c r="J2" s="32"/>
      <c r="K2" s="32"/>
    </row>
    <row r="3" spans="1:13" ht="24.95" customHeight="1" x14ac:dyDescent="0.2">
      <c r="A3" s="54" t="s">
        <v>25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3" ht="24.95" customHeight="1" x14ac:dyDescent="0.25">
      <c r="A4" s="1"/>
      <c r="B4" s="1"/>
      <c r="C4" s="1"/>
      <c r="D4" s="1"/>
      <c r="K4" t="s">
        <v>0</v>
      </c>
    </row>
    <row r="5" spans="1:13" ht="30" customHeight="1" x14ac:dyDescent="0.25">
      <c r="A5" s="53"/>
      <c r="B5" s="53"/>
      <c r="C5" s="53"/>
      <c r="D5" s="53"/>
      <c r="E5" s="33">
        <v>2010</v>
      </c>
      <c r="F5" s="33">
        <v>2011</v>
      </c>
      <c r="G5" s="33">
        <v>2012</v>
      </c>
      <c r="H5" s="33">
        <v>2013</v>
      </c>
      <c r="I5" s="33">
        <v>2014</v>
      </c>
      <c r="J5" s="33">
        <v>2015</v>
      </c>
      <c r="K5" s="33">
        <v>2016</v>
      </c>
    </row>
    <row r="6" spans="1:13" ht="24.95" customHeight="1" x14ac:dyDescent="0.25">
      <c r="A6" s="3" t="s">
        <v>1</v>
      </c>
      <c r="B6" s="3"/>
      <c r="C6" s="4"/>
      <c r="D6" s="4"/>
      <c r="E6" s="7"/>
      <c r="F6" s="2"/>
      <c r="G6" s="2"/>
      <c r="H6" s="2"/>
      <c r="I6" s="2"/>
      <c r="J6" s="2"/>
      <c r="K6" s="2"/>
    </row>
    <row r="7" spans="1:13" ht="24.95" customHeight="1" x14ac:dyDescent="0.25">
      <c r="A7" s="31" t="s">
        <v>2</v>
      </c>
      <c r="B7" s="5"/>
      <c r="C7" s="4"/>
      <c r="D7" s="4"/>
      <c r="E7" s="8">
        <v>299824</v>
      </c>
      <c r="F7" s="4">
        <f>[1]FIN2011!$AM30</f>
        <v>-15662</v>
      </c>
      <c r="G7" s="4">
        <f>[2]FIN2012!$I$30</f>
        <v>295264</v>
      </c>
      <c r="H7" s="4">
        <f>[3]FIN2013!$AM30</f>
        <v>269849</v>
      </c>
      <c r="I7" s="4">
        <f>[4]FIN2014!$AM30</f>
        <v>428979</v>
      </c>
      <c r="J7" s="4">
        <f>[5]FIN2015!$I30</f>
        <v>451109</v>
      </c>
      <c r="K7" s="4">
        <f>[6]FIN2016!$I30</f>
        <v>564812</v>
      </c>
      <c r="L7" s="8"/>
    </row>
    <row r="8" spans="1:13" ht="24.95" customHeight="1" x14ac:dyDescent="0.25">
      <c r="A8" s="31" t="s">
        <v>3</v>
      </c>
      <c r="B8" s="5"/>
      <c r="C8" s="4"/>
      <c r="D8" s="4"/>
      <c r="E8" s="8">
        <v>14354</v>
      </c>
      <c r="F8" s="4">
        <f>[1]FIN2011!$AM31</f>
        <v>45079</v>
      </c>
      <c r="G8" s="4">
        <f>[2]FIN2012!$I$31</f>
        <v>94196</v>
      </c>
      <c r="H8" s="4">
        <f>[3]FIN2013!$AM31</f>
        <v>77801</v>
      </c>
      <c r="I8" s="4">
        <f>[4]FIN2014!$AM31</f>
        <v>64700</v>
      </c>
      <c r="J8" s="4">
        <f>[5]FIN2015!$I31</f>
        <v>52204</v>
      </c>
      <c r="K8" s="4">
        <f>[6]FIN2016!$I31</f>
        <v>158286</v>
      </c>
    </row>
    <row r="9" spans="1:13" ht="24.95" customHeight="1" x14ac:dyDescent="0.25">
      <c r="A9" s="31" t="s">
        <v>4</v>
      </c>
      <c r="B9" s="5"/>
      <c r="C9" s="4"/>
      <c r="D9" s="4"/>
      <c r="E9" s="8">
        <v>2613</v>
      </c>
      <c r="F9" s="4">
        <f>[1]FIN2011!$AM32</f>
        <v>6047</v>
      </c>
      <c r="G9" s="4">
        <f>[2]FIN2012!$I$32</f>
        <v>3879</v>
      </c>
      <c r="H9" s="4">
        <f>[3]FIN2013!$AM32</f>
        <v>5174</v>
      </c>
      <c r="I9" s="4">
        <f>[4]FIN2014!$AM32</f>
        <v>1006</v>
      </c>
      <c r="J9" s="4">
        <f>[5]FIN2015!$I32</f>
        <v>15604</v>
      </c>
      <c r="K9" s="4">
        <f>[6]FIN2016!$I32</f>
        <v>-100152</v>
      </c>
    </row>
    <row r="10" spans="1:13" ht="24.95" customHeight="1" x14ac:dyDescent="0.25">
      <c r="A10" s="31" t="s">
        <v>5</v>
      </c>
      <c r="B10" s="5"/>
      <c r="C10" s="4"/>
      <c r="D10" s="4"/>
      <c r="E10" s="8">
        <v>63794</v>
      </c>
      <c r="F10" s="4">
        <f>[1]FIN2011!$AM33</f>
        <v>20020</v>
      </c>
      <c r="G10" s="4">
        <f>[2]FIN2012!$I$33</f>
        <v>-9343</v>
      </c>
      <c r="H10" s="4">
        <f>[3]FIN2013!$AM33</f>
        <v>-69776</v>
      </c>
      <c r="I10" s="4">
        <f>[4]FIN2014!$AM33</f>
        <v>34025</v>
      </c>
      <c r="J10" s="4">
        <f>[5]FIN2015!$I33</f>
        <v>-41295</v>
      </c>
      <c r="K10" s="4">
        <f>[6]FIN2016!$I33</f>
        <v>-69839</v>
      </c>
    </row>
    <row r="11" spans="1:13" ht="24.95" customHeight="1" x14ac:dyDescent="0.2">
      <c r="A11" s="30" t="s">
        <v>6</v>
      </c>
      <c r="B11" s="30"/>
      <c r="C11" s="30"/>
      <c r="D11" s="30"/>
      <c r="E11" s="34">
        <f t="shared" ref="E11:H11" si="0">E7-E8-E9-E10</f>
        <v>219063</v>
      </c>
      <c r="F11" s="30">
        <f t="shared" si="0"/>
        <v>-86808</v>
      </c>
      <c r="G11" s="30">
        <f t="shared" si="0"/>
        <v>206532</v>
      </c>
      <c r="H11" s="30">
        <f t="shared" si="0"/>
        <v>256650</v>
      </c>
      <c r="I11" s="30">
        <f>I7-I8-I9-I10</f>
        <v>329248</v>
      </c>
      <c r="J11" s="30">
        <f>J7-J8-J9-J10</f>
        <v>424596</v>
      </c>
      <c r="K11" s="30">
        <f>K7-K8-K9-K10</f>
        <v>576517</v>
      </c>
    </row>
    <row r="12" spans="1:13" s="26" customFormat="1" ht="30" customHeight="1" x14ac:dyDescent="0.25">
      <c r="A12" s="23" t="s">
        <v>7</v>
      </c>
      <c r="B12" s="24"/>
      <c r="C12" s="24"/>
      <c r="D12" s="24"/>
      <c r="E12" s="25"/>
      <c r="F12" s="31"/>
      <c r="G12" s="31"/>
      <c r="H12" s="31"/>
      <c r="I12" s="31"/>
      <c r="J12" s="31"/>
      <c r="K12" s="31"/>
      <c r="M12" s="42"/>
    </row>
    <row r="13" spans="1:13" ht="24.95" customHeight="1" x14ac:dyDescent="0.2">
      <c r="A13" s="20" t="s">
        <v>29</v>
      </c>
      <c r="B13" s="20"/>
      <c r="C13" s="20"/>
      <c r="D13" s="20"/>
      <c r="E13" s="22">
        <f t="shared" ref="E13:H13" si="1">+E14+E15+E19+E28+E32+E33+E34</f>
        <v>3573497</v>
      </c>
      <c r="F13" s="46">
        <f t="shared" si="1"/>
        <v>2679324</v>
      </c>
      <c r="G13" s="46">
        <f t="shared" si="1"/>
        <v>3537078</v>
      </c>
      <c r="H13" s="46">
        <f t="shared" si="1"/>
        <v>2106029</v>
      </c>
      <c r="I13" s="46">
        <f>+I14+I15+I19+I28+I32+I33+I34</f>
        <v>2000603</v>
      </c>
      <c r="J13" s="46">
        <f>+J14+J15+J19+J28+J32+J33+J34</f>
        <v>1958272</v>
      </c>
      <c r="K13" s="46">
        <f>+K14+K15+K19+K28+K32+K33+K34</f>
        <v>2175821</v>
      </c>
      <c r="M13" s="43">
        <f>100/J$13*J13</f>
        <v>100</v>
      </c>
    </row>
    <row r="14" spans="1:13" ht="24.95" customHeight="1" x14ac:dyDescent="0.25">
      <c r="A14" s="9"/>
      <c r="B14" s="2" t="s">
        <v>27</v>
      </c>
      <c r="C14" s="2"/>
      <c r="D14" s="2"/>
      <c r="E14" s="10">
        <v>20143</v>
      </c>
      <c r="F14" s="47">
        <f>[1]FIN2011!$AL6</f>
        <v>83093</v>
      </c>
      <c r="G14" s="47">
        <f>[2]FIN2012!$H$6</f>
        <v>12</v>
      </c>
      <c r="H14" s="47">
        <f>[3]FIN2013!$AL$6</f>
        <v>22</v>
      </c>
      <c r="I14" s="47">
        <f>[4]FIN2014!$AL$6</f>
        <v>10</v>
      </c>
      <c r="J14" s="47">
        <f>[5]FIN2015!$H$6</f>
        <v>14</v>
      </c>
      <c r="K14" s="47">
        <f>[6]FIN2016!$H$6</f>
        <v>35</v>
      </c>
      <c r="L14" s="39"/>
      <c r="M14" s="43">
        <f t="shared" ref="M14:M34" si="2">100/J$13*J14</f>
        <v>7.1491600758219487E-4</v>
      </c>
    </row>
    <row r="15" spans="1:13" ht="24.95" customHeight="1" x14ac:dyDescent="0.25">
      <c r="A15" s="9"/>
      <c r="B15" s="2" t="s">
        <v>8</v>
      </c>
      <c r="C15" s="2"/>
      <c r="D15" s="2"/>
      <c r="E15" s="10">
        <f t="shared" ref="E15" si="3">SUM(E16:E18)</f>
        <v>124978</v>
      </c>
      <c r="F15" s="47">
        <f t="shared" ref="F15:K15" si="4">SUM(F16:F18)</f>
        <v>72124</v>
      </c>
      <c r="G15" s="47">
        <f t="shared" si="4"/>
        <v>746702</v>
      </c>
      <c r="H15" s="47">
        <f t="shared" si="4"/>
        <v>229570</v>
      </c>
      <c r="I15" s="47">
        <f t="shared" si="4"/>
        <v>321912</v>
      </c>
      <c r="J15" s="47">
        <f t="shared" si="4"/>
        <v>36866</v>
      </c>
      <c r="K15" s="47">
        <f t="shared" si="4"/>
        <v>429329</v>
      </c>
      <c r="L15" s="39"/>
      <c r="M15" s="43">
        <f t="shared" si="2"/>
        <v>1.8825781096803713</v>
      </c>
    </row>
    <row r="16" spans="1:13" ht="24.95" customHeight="1" x14ac:dyDescent="0.25">
      <c r="A16" s="9"/>
      <c r="B16" s="9"/>
      <c r="C16" s="11" t="s">
        <v>9</v>
      </c>
      <c r="D16" s="2"/>
      <c r="E16" s="12">
        <v>23208</v>
      </c>
      <c r="F16" s="48">
        <f>[1]FIN2011!$AL8</f>
        <v>48404</v>
      </c>
      <c r="G16" s="48">
        <f>[2]FIN2012!$H8</f>
        <v>-8715</v>
      </c>
      <c r="H16" s="48">
        <f>[3]FIN2013!$AL8</f>
        <v>29422</v>
      </c>
      <c r="I16" s="48">
        <f>[4]FIN2014!$AL8</f>
        <v>71373</v>
      </c>
      <c r="J16" s="48">
        <f>[5]FIN2015!$H8</f>
        <v>-11880</v>
      </c>
      <c r="K16" s="48">
        <f>[6]FIN2016!$H8</f>
        <v>2271</v>
      </c>
      <c r="L16" s="39"/>
      <c r="M16" s="43">
        <f t="shared" si="2"/>
        <v>-0.60665729786260536</v>
      </c>
    </row>
    <row r="17" spans="1:13" ht="24.95" customHeight="1" x14ac:dyDescent="0.25">
      <c r="A17" s="9"/>
      <c r="B17" s="9"/>
      <c r="C17" s="14" t="s">
        <v>10</v>
      </c>
      <c r="D17" s="2"/>
      <c r="E17" s="12">
        <v>-56367</v>
      </c>
      <c r="F17" s="48">
        <f>[1]FIN2011!$AL9</f>
        <v>215553</v>
      </c>
      <c r="G17" s="48">
        <f>[2]FIN2012!$H9</f>
        <v>61432</v>
      </c>
      <c r="H17" s="48">
        <f>[3]FIN2013!$AL9</f>
        <v>94415</v>
      </c>
      <c r="I17" s="48">
        <f>[4]FIN2014!$AL9</f>
        <v>-5273</v>
      </c>
      <c r="J17" s="48">
        <f>[5]FIN2015!$H9</f>
        <v>319934</v>
      </c>
      <c r="K17" s="48">
        <f>[6]FIN2016!$H9</f>
        <v>193119</v>
      </c>
      <c r="L17" s="39"/>
      <c r="M17" s="43">
        <f t="shared" si="2"/>
        <v>16.337566997842995</v>
      </c>
    </row>
    <row r="18" spans="1:13" ht="24.95" customHeight="1" x14ac:dyDescent="0.25">
      <c r="A18" s="9"/>
      <c r="B18" s="9"/>
      <c r="C18" s="14" t="s">
        <v>11</v>
      </c>
      <c r="D18" s="2"/>
      <c r="E18" s="12">
        <v>158137</v>
      </c>
      <c r="F18" s="48">
        <f>[1]FIN2011!$AL10</f>
        <v>-191833</v>
      </c>
      <c r="G18" s="48">
        <f>[2]FIN2012!$H10</f>
        <v>693985</v>
      </c>
      <c r="H18" s="48">
        <f>[3]FIN2013!$AL10</f>
        <v>105733</v>
      </c>
      <c r="I18" s="48">
        <f>[4]FIN2014!$AL10</f>
        <v>255812</v>
      </c>
      <c r="J18" s="48">
        <f>[5]FIN2015!$H10</f>
        <v>-271188</v>
      </c>
      <c r="K18" s="48">
        <f>[6]FIN2016!$H10</f>
        <v>233939</v>
      </c>
      <c r="L18" s="39"/>
      <c r="M18" s="43">
        <f t="shared" si="2"/>
        <v>-13.848331590300019</v>
      </c>
    </row>
    <row r="19" spans="1:13" ht="24.95" customHeight="1" x14ac:dyDescent="0.25">
      <c r="A19" s="9"/>
      <c r="B19" s="6" t="s">
        <v>12</v>
      </c>
      <c r="C19" s="6"/>
      <c r="D19" s="2"/>
      <c r="E19" s="10">
        <f t="shared" ref="E19" si="5">+E20+E23</f>
        <v>1589165</v>
      </c>
      <c r="F19" s="47">
        <f t="shared" ref="F19:K19" si="6">+F20+F23</f>
        <v>766393</v>
      </c>
      <c r="G19" s="47">
        <f t="shared" si="6"/>
        <v>394011</v>
      </c>
      <c r="H19" s="47">
        <f t="shared" si="6"/>
        <v>236019</v>
      </c>
      <c r="I19" s="47">
        <f t="shared" si="6"/>
        <v>259375</v>
      </c>
      <c r="J19" s="47">
        <f t="shared" si="6"/>
        <v>731989</v>
      </c>
      <c r="K19" s="47">
        <f t="shared" si="6"/>
        <v>617955</v>
      </c>
      <c r="L19" s="39"/>
      <c r="M19" s="43">
        <f t="shared" si="2"/>
        <v>37.379332391005946</v>
      </c>
    </row>
    <row r="20" spans="1:13" ht="24.95" customHeight="1" x14ac:dyDescent="0.25">
      <c r="A20" s="9"/>
      <c r="B20" s="9"/>
      <c r="C20" s="14" t="s">
        <v>13</v>
      </c>
      <c r="D20" s="2"/>
      <c r="E20" s="12">
        <f t="shared" ref="E20" si="7">SUM(E21:E22)</f>
        <v>-1784</v>
      </c>
      <c r="F20" s="48">
        <f t="shared" ref="F20:K20" si="8">SUM(F21:F22)</f>
        <v>237398</v>
      </c>
      <c r="G20" s="48">
        <f t="shared" si="8"/>
        <v>-26041</v>
      </c>
      <c r="H20" s="48">
        <f t="shared" si="8"/>
        <v>140050</v>
      </c>
      <c r="I20" s="48">
        <f t="shared" si="8"/>
        <v>322376</v>
      </c>
      <c r="J20" s="48">
        <f t="shared" si="8"/>
        <v>347057</v>
      </c>
      <c r="K20" s="48">
        <f t="shared" si="8"/>
        <v>81325</v>
      </c>
      <c r="L20" s="39"/>
      <c r="M20" s="43">
        <f t="shared" si="2"/>
        <v>17.722614631675274</v>
      </c>
    </row>
    <row r="21" spans="1:13" ht="24.95" customHeight="1" x14ac:dyDescent="0.25">
      <c r="A21" s="9"/>
      <c r="B21" s="9"/>
      <c r="C21" s="9"/>
      <c r="D21" s="13" t="s">
        <v>14</v>
      </c>
      <c r="E21" s="12">
        <v>42186</v>
      </c>
      <c r="F21" s="48">
        <f>[1]FIN2011!$AL13</f>
        <v>301542</v>
      </c>
      <c r="G21" s="48">
        <f>[2]FIN2012!$H13</f>
        <v>-26041</v>
      </c>
      <c r="H21" s="48">
        <f>[3]FIN2013!$AL13</f>
        <v>90332</v>
      </c>
      <c r="I21" s="48">
        <f>[4]FIN2014!$AL13</f>
        <v>341318</v>
      </c>
      <c r="J21" s="48">
        <f>[5]FIN2015!$H13</f>
        <v>240050</v>
      </c>
      <c r="K21" s="48">
        <f>[6]FIN2016!$H13</f>
        <v>211155</v>
      </c>
      <c r="L21" s="39"/>
      <c r="M21" s="43">
        <f t="shared" si="2"/>
        <v>12.258256258578992</v>
      </c>
    </row>
    <row r="22" spans="1:13" ht="24.95" customHeight="1" x14ac:dyDescent="0.25">
      <c r="A22" s="9"/>
      <c r="B22" s="9"/>
      <c r="C22" s="9"/>
      <c r="D22" s="13" t="s">
        <v>15</v>
      </c>
      <c r="E22" s="12">
        <v>-43970</v>
      </c>
      <c r="F22" s="48">
        <f>[1]FIN2011!$AL14</f>
        <v>-64144</v>
      </c>
      <c r="G22" s="49">
        <f>[2]FIN2012!$H14</f>
        <v>0</v>
      </c>
      <c r="H22" s="48">
        <f>[3]FIN2013!$AL14</f>
        <v>49718</v>
      </c>
      <c r="I22" s="48">
        <f>[4]FIN2014!$AL14</f>
        <v>-18942</v>
      </c>
      <c r="J22" s="48">
        <f>[5]FIN2015!$H14</f>
        <v>107007</v>
      </c>
      <c r="K22" s="48">
        <f>[6]FIN2016!$H14</f>
        <v>-129830</v>
      </c>
      <c r="L22" s="39"/>
      <c r="M22" s="43">
        <f t="shared" si="2"/>
        <v>5.4643583730962808</v>
      </c>
    </row>
    <row r="23" spans="1:13" ht="24.95" customHeight="1" x14ac:dyDescent="0.25">
      <c r="A23" s="9"/>
      <c r="B23" s="9"/>
      <c r="C23" s="14" t="s">
        <v>28</v>
      </c>
      <c r="D23" s="2"/>
      <c r="E23" s="12">
        <f t="shared" ref="E23" si="9">SUM(E24:E27)</f>
        <v>1590949</v>
      </c>
      <c r="F23" s="48">
        <f t="shared" ref="F23:K23" si="10">SUM(F24:F27)</f>
        <v>528995</v>
      </c>
      <c r="G23" s="48">
        <f t="shared" si="10"/>
        <v>420052</v>
      </c>
      <c r="H23" s="48">
        <f t="shared" si="10"/>
        <v>95969</v>
      </c>
      <c r="I23" s="48">
        <f t="shared" si="10"/>
        <v>-63001</v>
      </c>
      <c r="J23" s="48">
        <f t="shared" si="10"/>
        <v>384932</v>
      </c>
      <c r="K23" s="48">
        <f t="shared" si="10"/>
        <v>536630</v>
      </c>
      <c r="L23" s="39"/>
      <c r="M23" s="43">
        <f t="shared" si="2"/>
        <v>19.656717759330675</v>
      </c>
    </row>
    <row r="24" spans="1:13" ht="24.95" customHeight="1" x14ac:dyDescent="0.25">
      <c r="A24" s="9"/>
      <c r="B24" s="9"/>
      <c r="C24" s="9"/>
      <c r="D24" s="13" t="s">
        <v>16</v>
      </c>
      <c r="E24" s="12">
        <v>183236</v>
      </c>
      <c r="F24" s="48">
        <f>[1]FIN2011!$AL16</f>
        <v>52663</v>
      </c>
      <c r="G24" s="48">
        <f>[2]FIN2012!$H16</f>
        <v>219813</v>
      </c>
      <c r="H24" s="48">
        <f>[3]FIN2013!$AL16</f>
        <v>119337</v>
      </c>
      <c r="I24" s="48">
        <f>[4]FIN2014!$AL16</f>
        <v>151873</v>
      </c>
      <c r="J24" s="48">
        <f>[5]FIN2015!$H16</f>
        <v>466723</v>
      </c>
      <c r="K24" s="48">
        <f>[6]FIN2016!$H16</f>
        <v>197760</v>
      </c>
      <c r="L24" s="39"/>
      <c r="M24" s="43">
        <f t="shared" si="2"/>
        <v>23.833410271913195</v>
      </c>
    </row>
    <row r="25" spans="1:13" ht="24.95" customHeight="1" x14ac:dyDescent="0.25">
      <c r="A25" s="9"/>
      <c r="B25" s="9"/>
      <c r="C25" s="9"/>
      <c r="D25" s="13" t="s">
        <v>17</v>
      </c>
      <c r="E25" s="12">
        <v>-39869</v>
      </c>
      <c r="F25" s="48">
        <f>[1]FIN2011!$AL17</f>
        <v>166887</v>
      </c>
      <c r="G25" s="48">
        <f>[2]FIN2012!$H17</f>
        <v>153433</v>
      </c>
      <c r="H25" s="48">
        <f>[3]FIN2013!$AL17</f>
        <v>-110692</v>
      </c>
      <c r="I25" s="48">
        <f>[4]FIN2014!$AL17</f>
        <v>78957</v>
      </c>
      <c r="J25" s="48">
        <f>[5]FIN2015!$H17</f>
        <v>-77006</v>
      </c>
      <c r="K25" s="48">
        <f>[6]FIN2016!$H17</f>
        <v>4850</v>
      </c>
      <c r="L25" s="38"/>
      <c r="M25" s="43">
        <f t="shared" si="2"/>
        <v>-3.9323444342767502</v>
      </c>
    </row>
    <row r="26" spans="1:13" ht="24.95" customHeight="1" x14ac:dyDescent="0.25">
      <c r="A26" s="9"/>
      <c r="B26" s="9"/>
      <c r="C26" s="9"/>
      <c r="D26" s="13" t="s">
        <v>18</v>
      </c>
      <c r="E26" s="12">
        <v>-10911</v>
      </c>
      <c r="F26" s="48">
        <f>[1]FIN2011!$AL18</f>
        <v>41546</v>
      </c>
      <c r="G26" s="50" t="s">
        <v>33</v>
      </c>
      <c r="H26" s="50" t="s">
        <v>33</v>
      </c>
      <c r="I26" s="50" t="s">
        <v>33</v>
      </c>
      <c r="J26" s="50" t="s">
        <v>33</v>
      </c>
      <c r="K26" s="50" t="s">
        <v>33</v>
      </c>
      <c r="L26" s="38"/>
      <c r="M26" s="43" t="e">
        <f t="shared" si="2"/>
        <v>#VALUE!</v>
      </c>
    </row>
    <row r="27" spans="1:13" ht="24.95" customHeight="1" x14ac:dyDescent="0.25">
      <c r="A27" s="15"/>
      <c r="B27" s="15"/>
      <c r="C27" s="9"/>
      <c r="D27" s="13" t="s">
        <v>19</v>
      </c>
      <c r="E27" s="12">
        <v>1458493</v>
      </c>
      <c r="F27" s="48">
        <f>[1]FIN2011!$AL19</f>
        <v>267899</v>
      </c>
      <c r="G27" s="48">
        <f>[2]FIN2012!$H19</f>
        <v>46806</v>
      </c>
      <c r="H27" s="48">
        <f>[3]FIN2013!$AL19</f>
        <v>87324</v>
      </c>
      <c r="I27" s="48">
        <f>[4]FIN2014!$AL19</f>
        <v>-293831</v>
      </c>
      <c r="J27" s="48">
        <f>[5]FIN2015!$H19</f>
        <v>-4785</v>
      </c>
      <c r="K27" s="48">
        <f>[6]FIN2016!$H19</f>
        <v>334020</v>
      </c>
      <c r="L27" s="38"/>
      <c r="M27" s="43">
        <f t="shared" si="2"/>
        <v>-0.2443480783057716</v>
      </c>
    </row>
    <row r="28" spans="1:13" ht="24.95" customHeight="1" x14ac:dyDescent="0.25">
      <c r="A28" s="9"/>
      <c r="B28" s="6" t="s">
        <v>20</v>
      </c>
      <c r="C28" s="6"/>
      <c r="D28" s="2"/>
      <c r="E28" s="10">
        <f t="shared" ref="E28" si="11">SUM(E29:E31)</f>
        <v>1306307</v>
      </c>
      <c r="F28" s="47">
        <f t="shared" ref="F28:K28" si="12">SUM(F29:F31)</f>
        <v>1386683</v>
      </c>
      <c r="G28" s="47">
        <f t="shared" si="12"/>
        <v>2345234</v>
      </c>
      <c r="H28" s="47">
        <f t="shared" si="12"/>
        <v>1469913</v>
      </c>
      <c r="I28" s="47">
        <f t="shared" si="12"/>
        <v>1180092</v>
      </c>
      <c r="J28" s="47">
        <f t="shared" si="12"/>
        <v>903389</v>
      </c>
      <c r="K28" s="47">
        <f t="shared" si="12"/>
        <v>615532</v>
      </c>
      <c r="L28" s="38"/>
      <c r="M28" s="43">
        <f t="shared" si="2"/>
        <v>46.131946940976533</v>
      </c>
    </row>
    <row r="29" spans="1:13" ht="24.95" customHeight="1" x14ac:dyDescent="0.25">
      <c r="A29" s="9"/>
      <c r="B29" s="9"/>
      <c r="C29" s="13" t="s">
        <v>21</v>
      </c>
      <c r="D29" s="2"/>
      <c r="E29" s="12">
        <v>175242</v>
      </c>
      <c r="F29" s="48">
        <f>[1]FIN2011!$AL21</f>
        <v>149177</v>
      </c>
      <c r="G29" s="48">
        <f>[2]FIN2012!$H21</f>
        <v>232505</v>
      </c>
      <c r="H29" s="48">
        <f>[3]FIN2013!$AL21</f>
        <v>246460</v>
      </c>
      <c r="I29" s="48">
        <f>[4]FIN2014!$AL21</f>
        <v>181082</v>
      </c>
      <c r="J29" s="48">
        <f>[5]FIN2015!$H21</f>
        <v>238682</v>
      </c>
      <c r="K29" s="48">
        <f>[6]FIN2016!$H21</f>
        <v>227017</v>
      </c>
      <c r="L29" s="38"/>
      <c r="M29" s="43">
        <f t="shared" si="2"/>
        <v>12.188398751552389</v>
      </c>
    </row>
    <row r="30" spans="1:13" ht="24.95" customHeight="1" x14ac:dyDescent="0.25">
      <c r="A30" s="9"/>
      <c r="B30" s="9"/>
      <c r="C30" s="13" t="s">
        <v>22</v>
      </c>
      <c r="D30" s="2"/>
      <c r="E30" s="12">
        <v>113927</v>
      </c>
      <c r="F30" s="48">
        <f>[1]FIN2011!$AL22</f>
        <v>52789</v>
      </c>
      <c r="G30" s="48">
        <f>[2]FIN2012!$H22</f>
        <v>65773</v>
      </c>
      <c r="H30" s="48">
        <f>[3]FIN2013!$AL22</f>
        <v>65065</v>
      </c>
      <c r="I30" s="48">
        <f>[4]FIN2014!$AL22</f>
        <v>76307</v>
      </c>
      <c r="J30" s="48">
        <f>[5]FIN2015!$H22</f>
        <v>68762</v>
      </c>
      <c r="K30" s="48">
        <f>[6]FIN2016!$H22</f>
        <v>47790</v>
      </c>
      <c r="L30" s="38"/>
      <c r="M30" s="43">
        <f t="shared" si="2"/>
        <v>3.5113610366690633</v>
      </c>
    </row>
    <row r="31" spans="1:13" ht="24.95" customHeight="1" x14ac:dyDescent="0.2">
      <c r="A31" s="16"/>
      <c r="B31" s="16"/>
      <c r="C31" s="13" t="s">
        <v>23</v>
      </c>
      <c r="D31" s="2"/>
      <c r="E31" s="12">
        <v>1017138</v>
      </c>
      <c r="F31" s="48">
        <f>[1]FIN2011!$AL23</f>
        <v>1184717</v>
      </c>
      <c r="G31" s="48">
        <f>[2]FIN2012!$H23</f>
        <v>2046956</v>
      </c>
      <c r="H31" s="48">
        <f>[3]FIN2013!$AL23</f>
        <v>1158388</v>
      </c>
      <c r="I31" s="48">
        <f>[4]FIN2014!$AL23</f>
        <v>922703</v>
      </c>
      <c r="J31" s="48">
        <f>[5]FIN2015!$H23</f>
        <v>595945</v>
      </c>
      <c r="K31" s="48">
        <f>[6]FIN2016!$H23</f>
        <v>340725</v>
      </c>
      <c r="L31" s="38"/>
      <c r="M31" s="43">
        <f t="shared" si="2"/>
        <v>30.43218715275508</v>
      </c>
    </row>
    <row r="32" spans="1:13" ht="24.95" customHeight="1" x14ac:dyDescent="0.25">
      <c r="A32" s="9"/>
      <c r="B32" s="6" t="s">
        <v>32</v>
      </c>
      <c r="C32" s="17"/>
      <c r="D32" s="3"/>
      <c r="E32" s="10">
        <v>165808</v>
      </c>
      <c r="F32" s="47">
        <f>[1]FIN2011!$AL24</f>
        <v>78320</v>
      </c>
      <c r="G32" s="47">
        <f>[2]FIN2012!$H24</f>
        <v>390281</v>
      </c>
      <c r="H32" s="48">
        <f>[3]FIN2013!$AL24</f>
        <v>-90890</v>
      </c>
      <c r="I32" s="47">
        <f>[4]FIN2014!$AL24</f>
        <v>445593</v>
      </c>
      <c r="J32" s="47">
        <f>[5]FIN2015!$H24</f>
        <v>9725</v>
      </c>
      <c r="K32" s="47">
        <f>[6]FIN2016!$H24</f>
        <v>351723</v>
      </c>
      <c r="L32" s="38"/>
      <c r="M32" s="43">
        <f t="shared" si="2"/>
        <v>0.49661129812406041</v>
      </c>
    </row>
    <row r="33" spans="1:13" ht="24.95" customHeight="1" x14ac:dyDescent="0.25">
      <c r="A33" s="9"/>
      <c r="B33" s="18" t="s">
        <v>24</v>
      </c>
      <c r="C33" s="17"/>
      <c r="D33" s="3"/>
      <c r="E33" s="36">
        <v>0</v>
      </c>
      <c r="F33" s="51">
        <f>[1]FIN2011!$AL25</f>
        <v>0</v>
      </c>
      <c r="G33" s="49">
        <f>[2]FIN2012!$H25</f>
        <v>0</v>
      </c>
      <c r="H33" s="49">
        <f>[3]FIN2013!$AL25</f>
        <v>0</v>
      </c>
      <c r="I33" s="51">
        <f>[4]FIN2014!$AL25</f>
        <v>0</v>
      </c>
      <c r="J33" s="49">
        <f>[5]FIN2015!$H25</f>
        <v>0</v>
      </c>
      <c r="K33" s="49">
        <f>[6]FIN2016!$H25</f>
        <v>0</v>
      </c>
      <c r="L33" s="38"/>
      <c r="M33" s="43">
        <f t="shared" si="2"/>
        <v>0</v>
      </c>
    </row>
    <row r="34" spans="1:13" ht="24.95" customHeight="1" x14ac:dyDescent="0.25">
      <c r="A34" s="1"/>
      <c r="B34" s="19" t="s">
        <v>34</v>
      </c>
      <c r="C34" s="17"/>
      <c r="D34" s="3"/>
      <c r="E34" s="10">
        <v>367096</v>
      </c>
      <c r="F34" s="47">
        <f>[1]FIN2011!$AL26+[1]FIN2011!$AL$27</f>
        <v>292711</v>
      </c>
      <c r="G34" s="47">
        <f>[2]FIN2012!$H26+[2]FIN2012!$H$27</f>
        <v>-339162</v>
      </c>
      <c r="H34" s="47">
        <f>[3]FIN2013!$AL26+[3]FIN2013!$AL$27</f>
        <v>261395</v>
      </c>
      <c r="I34" s="47">
        <f>[4]FIN2014!$AL26+[4]FIN2014!$AL$27</f>
        <v>-206379</v>
      </c>
      <c r="J34" s="47">
        <f>[5]FIN2015!$H26+[5]FIN2015!$H$27</f>
        <v>276289</v>
      </c>
      <c r="K34" s="47">
        <f>[6]FIN2016!$H$26+[6]FIN2016!$H$27</f>
        <v>161247</v>
      </c>
      <c r="L34" s="38"/>
      <c r="M34" s="43">
        <f t="shared" si="2"/>
        <v>14.108816344205502</v>
      </c>
    </row>
    <row r="35" spans="1:13" ht="24.95" customHeight="1" x14ac:dyDescent="0.25">
      <c r="A35" s="1"/>
      <c r="B35" s="19"/>
      <c r="C35" s="17"/>
      <c r="D35" s="3"/>
      <c r="E35" s="10"/>
      <c r="F35" s="47"/>
      <c r="G35" s="47"/>
      <c r="H35" s="47"/>
      <c r="I35" s="47"/>
      <c r="J35" s="47"/>
      <c r="K35" s="47"/>
      <c r="L35" s="38"/>
      <c r="M35" s="44"/>
    </row>
    <row r="36" spans="1:13" ht="24.95" customHeight="1" x14ac:dyDescent="0.25">
      <c r="A36" s="20" t="s">
        <v>30</v>
      </c>
      <c r="B36" s="20"/>
      <c r="C36" s="21"/>
      <c r="D36" s="21"/>
      <c r="E36" s="22">
        <f t="shared" ref="E36:H36" si="13">+E37+E38+E42+E51+E55+E56+E57</f>
        <v>3354434</v>
      </c>
      <c r="F36" s="46">
        <f t="shared" si="13"/>
        <v>2766132</v>
      </c>
      <c r="G36" s="46">
        <f t="shared" si="13"/>
        <v>3330546</v>
      </c>
      <c r="H36" s="46">
        <f t="shared" si="13"/>
        <v>1849379</v>
      </c>
      <c r="I36" s="46">
        <f>+I37+I38+I42+I51+I55+I56+I57</f>
        <v>1671355</v>
      </c>
      <c r="J36" s="46">
        <f>+J37+J38+J42+J51+J55+J56+J57</f>
        <v>1533676.0000000005</v>
      </c>
      <c r="K36" s="46">
        <f>+K37+K38+K42+K51+K55+K56+K57</f>
        <v>1599304</v>
      </c>
      <c r="L36" s="38"/>
      <c r="M36" s="45">
        <f>100/$J$36*J36</f>
        <v>100</v>
      </c>
    </row>
    <row r="37" spans="1:13" ht="24.95" customHeight="1" x14ac:dyDescent="0.25">
      <c r="A37" s="9"/>
      <c r="B37" s="2" t="s">
        <v>27</v>
      </c>
      <c r="C37" s="2"/>
      <c r="D37" s="2"/>
      <c r="E37" s="36">
        <v>0</v>
      </c>
      <c r="F37" s="51">
        <f>[1]FIN2011!$AM$6</f>
        <v>0</v>
      </c>
      <c r="G37" s="51">
        <f>[2]FIN2012!$I$6</f>
        <v>0</v>
      </c>
      <c r="H37" s="51">
        <f>[3]FIN2013!$AM$6</f>
        <v>0</v>
      </c>
      <c r="I37" s="51">
        <f>[4]FIN2014!$AM$6</f>
        <v>0</v>
      </c>
      <c r="J37" s="51">
        <f>[5]FIN2015!$I$6</f>
        <v>0</v>
      </c>
      <c r="K37" s="51">
        <f>[6]FIN2016!$I$6</f>
        <v>0</v>
      </c>
      <c r="L37" s="38"/>
      <c r="M37" s="45">
        <f t="shared" ref="M37:M58" si="14">100/$J$36*J37</f>
        <v>0</v>
      </c>
    </row>
    <row r="38" spans="1:13" ht="24.95" customHeight="1" x14ac:dyDescent="0.25">
      <c r="A38" s="9"/>
      <c r="B38" s="2" t="s">
        <v>8</v>
      </c>
      <c r="C38" s="2"/>
      <c r="D38" s="2"/>
      <c r="E38" s="10">
        <f t="shared" ref="E38" si="15">SUM(E39:E41)</f>
        <v>1255473</v>
      </c>
      <c r="F38" s="47">
        <f t="shared" ref="F38:K38" si="16">SUM(F39:F41)</f>
        <v>1062534</v>
      </c>
      <c r="G38" s="47">
        <f t="shared" si="16"/>
        <v>2744133</v>
      </c>
      <c r="H38" s="47">
        <f t="shared" si="16"/>
        <v>1461799</v>
      </c>
      <c r="I38" s="47">
        <f t="shared" si="16"/>
        <v>691345</v>
      </c>
      <c r="J38" s="47">
        <f t="shared" si="16"/>
        <v>1065904</v>
      </c>
      <c r="K38" s="47">
        <f t="shared" si="16"/>
        <v>451563</v>
      </c>
      <c r="L38" s="40"/>
      <c r="M38" s="45">
        <f t="shared" si="14"/>
        <v>69.499946533687663</v>
      </c>
    </row>
    <row r="39" spans="1:13" ht="24.95" customHeight="1" x14ac:dyDescent="0.25">
      <c r="A39" s="9"/>
      <c r="B39" s="9"/>
      <c r="C39" s="11" t="s">
        <v>9</v>
      </c>
      <c r="D39" s="2"/>
      <c r="E39" s="12">
        <v>108633</v>
      </c>
      <c r="F39" s="48">
        <f>[1]FIN2011!$AM8</f>
        <v>134051</v>
      </c>
      <c r="G39" s="48">
        <f>[2]FIN2012!$I8</f>
        <v>102363</v>
      </c>
      <c r="H39" s="48">
        <f>[3]FIN2013!$AM8</f>
        <v>74351</v>
      </c>
      <c r="I39" s="48">
        <f>[4]FIN2014!$AM8</f>
        <v>78396</v>
      </c>
      <c r="J39" s="48">
        <f>[5]FIN2015!$I8</f>
        <v>36169</v>
      </c>
      <c r="K39" s="48">
        <f>[6]FIN2016!$I8</f>
        <v>88149</v>
      </c>
      <c r="L39" s="40"/>
      <c r="M39" s="45">
        <f t="shared" si="14"/>
        <v>2.3583207926576399</v>
      </c>
    </row>
    <row r="40" spans="1:13" ht="24.95" customHeight="1" x14ac:dyDescent="0.25">
      <c r="A40" s="9"/>
      <c r="B40" s="9"/>
      <c r="C40" s="14" t="s">
        <v>10</v>
      </c>
      <c r="D40" s="2"/>
      <c r="E40" s="12">
        <v>186837</v>
      </c>
      <c r="F40" s="48">
        <f>[1]FIN2011!$AM9</f>
        <v>-37319</v>
      </c>
      <c r="G40" s="48">
        <f>[2]FIN2012!$I9</f>
        <v>89304</v>
      </c>
      <c r="H40" s="48">
        <f>[3]FIN2013!$AM9</f>
        <v>72098</v>
      </c>
      <c r="I40" s="48">
        <f>[4]FIN2014!$AM9</f>
        <v>-111114</v>
      </c>
      <c r="J40" s="48">
        <f>[5]FIN2015!$I9</f>
        <v>269035</v>
      </c>
      <c r="K40" s="48">
        <f>[6]FIN2016!$I9</f>
        <v>-325043</v>
      </c>
      <c r="L40" s="40"/>
      <c r="M40" s="45">
        <f t="shared" si="14"/>
        <v>17.541840649524406</v>
      </c>
    </row>
    <row r="41" spans="1:13" ht="24.95" customHeight="1" x14ac:dyDescent="0.25">
      <c r="A41" s="9"/>
      <c r="B41" s="9"/>
      <c r="C41" s="14" t="s">
        <v>11</v>
      </c>
      <c r="D41" s="2"/>
      <c r="E41" s="12">
        <v>960003</v>
      </c>
      <c r="F41" s="48">
        <f>[1]FIN2011!$AM10</f>
        <v>965802</v>
      </c>
      <c r="G41" s="48">
        <f>[2]FIN2012!$I10</f>
        <v>2552466</v>
      </c>
      <c r="H41" s="48">
        <f>[3]FIN2013!$AM10</f>
        <v>1315350</v>
      </c>
      <c r="I41" s="48">
        <f>[4]FIN2014!$AM10</f>
        <v>724063</v>
      </c>
      <c r="J41" s="48">
        <f>[5]FIN2015!$I10</f>
        <v>760700</v>
      </c>
      <c r="K41" s="48">
        <f>[6]FIN2016!$I10</f>
        <v>688457</v>
      </c>
      <c r="L41" s="40"/>
      <c r="M41" s="45">
        <f t="shared" si="14"/>
        <v>49.599785091505623</v>
      </c>
    </row>
    <row r="42" spans="1:13" ht="24.95" customHeight="1" x14ac:dyDescent="0.25">
      <c r="A42" s="9"/>
      <c r="B42" s="6" t="s">
        <v>12</v>
      </c>
      <c r="C42" s="6"/>
      <c r="D42" s="2"/>
      <c r="E42" s="10">
        <f t="shared" ref="E42" si="17">+E43+E46</f>
        <v>775295</v>
      </c>
      <c r="F42" s="47">
        <f t="shared" ref="F42:K42" si="18">+F43+F46</f>
        <v>858501</v>
      </c>
      <c r="G42" s="47">
        <f t="shared" si="18"/>
        <v>-534657</v>
      </c>
      <c r="H42" s="47">
        <f t="shared" si="18"/>
        <v>-351749</v>
      </c>
      <c r="I42" s="47">
        <f t="shared" si="18"/>
        <v>148157</v>
      </c>
      <c r="J42" s="47">
        <f t="shared" si="18"/>
        <v>-154274</v>
      </c>
      <c r="K42" s="47">
        <f t="shared" si="18"/>
        <v>490024</v>
      </c>
      <c r="L42" s="40"/>
      <c r="M42" s="45">
        <f t="shared" si="14"/>
        <v>-10.059099835949702</v>
      </c>
    </row>
    <row r="43" spans="1:13" ht="24.95" customHeight="1" x14ac:dyDescent="0.25">
      <c r="A43" s="9"/>
      <c r="B43" s="9"/>
      <c r="C43" s="14" t="s">
        <v>13</v>
      </c>
      <c r="D43" s="2"/>
      <c r="E43" s="12">
        <f t="shared" ref="E43" si="19">SUM(E44:E45)</f>
        <v>217579</v>
      </c>
      <c r="F43" s="48">
        <f t="shared" ref="F43:K43" si="20">SUM(F44:F45)</f>
        <v>612281</v>
      </c>
      <c r="G43" s="48">
        <f t="shared" si="20"/>
        <v>-975395</v>
      </c>
      <c r="H43" s="48">
        <f t="shared" si="20"/>
        <v>-112847</v>
      </c>
      <c r="I43" s="48">
        <f t="shared" si="20"/>
        <v>191614</v>
      </c>
      <c r="J43" s="48">
        <f t="shared" si="20"/>
        <v>-124276</v>
      </c>
      <c r="K43" s="48">
        <f t="shared" si="20"/>
        <v>1866</v>
      </c>
      <c r="L43" s="40"/>
      <c r="M43" s="45">
        <f t="shared" si="14"/>
        <v>-8.1031456448428454</v>
      </c>
    </row>
    <row r="44" spans="1:13" ht="24.95" customHeight="1" x14ac:dyDescent="0.25">
      <c r="A44" s="9"/>
      <c r="B44" s="9"/>
      <c r="C44" s="9"/>
      <c r="D44" s="13" t="s">
        <v>14</v>
      </c>
      <c r="E44" s="12">
        <v>217579</v>
      </c>
      <c r="F44" s="48">
        <f>[1]FIN2011!$AM13</f>
        <v>612281</v>
      </c>
      <c r="G44" s="48">
        <f>[2]FIN2012!$I13</f>
        <v>-975395</v>
      </c>
      <c r="H44" s="48">
        <f>[3]FIN2013!$AM13</f>
        <v>-112847</v>
      </c>
      <c r="I44" s="48">
        <f>[4]FIN2014!$AM13</f>
        <v>191614</v>
      </c>
      <c r="J44" s="48">
        <f>[5]FIN2015!$I13</f>
        <v>-124276</v>
      </c>
      <c r="K44" s="48">
        <f>[6]FIN2016!$I13</f>
        <v>1866</v>
      </c>
      <c r="L44" s="40"/>
      <c r="M44" s="45">
        <f t="shared" si="14"/>
        <v>-8.1031456448428454</v>
      </c>
    </row>
    <row r="45" spans="1:13" ht="24.95" customHeight="1" x14ac:dyDescent="0.25">
      <c r="A45" s="9"/>
      <c r="B45" s="9"/>
      <c r="C45" s="9"/>
      <c r="D45" s="13" t="s">
        <v>15</v>
      </c>
      <c r="E45" s="35">
        <v>0</v>
      </c>
      <c r="F45" s="49">
        <f>[1]FIN2011!$AM14</f>
        <v>0</v>
      </c>
      <c r="G45" s="49">
        <f>[2]FIN2012!$I14</f>
        <v>0</v>
      </c>
      <c r="H45" s="49">
        <f>[3]FIN2013!$AM14</f>
        <v>0</v>
      </c>
      <c r="I45" s="49">
        <f>[4]FIN2014!$AM14</f>
        <v>0</v>
      </c>
      <c r="J45" s="49">
        <f>[5]FIN2015!$I14</f>
        <v>0</v>
      </c>
      <c r="K45" s="49">
        <f>[6]FIN2016!$I14</f>
        <v>0</v>
      </c>
      <c r="L45" s="40"/>
      <c r="M45" s="45">
        <f t="shared" si="14"/>
        <v>0</v>
      </c>
    </row>
    <row r="46" spans="1:13" ht="24.95" customHeight="1" x14ac:dyDescent="0.25">
      <c r="A46" s="9"/>
      <c r="B46" s="9"/>
      <c r="C46" s="14" t="s">
        <v>28</v>
      </c>
      <c r="D46" s="2"/>
      <c r="E46" s="12">
        <f t="shared" ref="E46" si="21">SUM(E47:E50)</f>
        <v>557716</v>
      </c>
      <c r="F46" s="48">
        <f t="shared" ref="F46:K46" si="22">SUM(F47:F50)</f>
        <v>246220</v>
      </c>
      <c r="G46" s="48">
        <f t="shared" si="22"/>
        <v>440738</v>
      </c>
      <c r="H46" s="48">
        <f t="shared" si="22"/>
        <v>-238902</v>
      </c>
      <c r="I46" s="48">
        <f t="shared" si="22"/>
        <v>-43457</v>
      </c>
      <c r="J46" s="48">
        <f t="shared" si="22"/>
        <v>-29998</v>
      </c>
      <c r="K46" s="48">
        <f t="shared" si="22"/>
        <v>488158</v>
      </c>
      <c r="L46" s="40"/>
      <c r="M46" s="45">
        <f t="shared" si="14"/>
        <v>-1.9559541911068563</v>
      </c>
    </row>
    <row r="47" spans="1:13" ht="24.95" customHeight="1" x14ac:dyDescent="0.25">
      <c r="A47" s="9"/>
      <c r="B47" s="9"/>
      <c r="C47" s="9"/>
      <c r="D47" s="13" t="s">
        <v>16</v>
      </c>
      <c r="E47" s="35">
        <v>0</v>
      </c>
      <c r="F47" s="49">
        <f>[1]FIN2011!$AM16</f>
        <v>0</v>
      </c>
      <c r="G47" s="49">
        <f>[2]FIN2012!$I16</f>
        <v>0</v>
      </c>
      <c r="H47" s="49">
        <f>[3]FIN2013!$AM16</f>
        <v>0</v>
      </c>
      <c r="I47" s="49">
        <f>[4]FIN2014!$AM16</f>
        <v>0</v>
      </c>
      <c r="J47" s="49">
        <f>[5]FIN2015!$I16</f>
        <v>0</v>
      </c>
      <c r="K47" s="49">
        <f>[6]FIN2016!$I16</f>
        <v>0</v>
      </c>
      <c r="L47" s="40"/>
      <c r="M47" s="45">
        <f t="shared" si="14"/>
        <v>0</v>
      </c>
    </row>
    <row r="48" spans="1:13" ht="24.95" customHeight="1" x14ac:dyDescent="0.25">
      <c r="A48" s="9"/>
      <c r="B48" s="9"/>
      <c r="C48" s="9"/>
      <c r="D48" s="13" t="s">
        <v>17</v>
      </c>
      <c r="E48" s="35">
        <v>0</v>
      </c>
      <c r="F48" s="49">
        <f>[1]FIN2011!$AM17</f>
        <v>0</v>
      </c>
      <c r="G48" s="49">
        <f>[2]FIN2012!$I17</f>
        <v>0</v>
      </c>
      <c r="H48" s="49">
        <f>[3]FIN2013!$AM17</f>
        <v>0</v>
      </c>
      <c r="I48" s="49">
        <f>[4]FIN2014!$AM17</f>
        <v>0</v>
      </c>
      <c r="J48" s="49">
        <f>[5]FIN2015!$I17</f>
        <v>0</v>
      </c>
      <c r="K48" s="49">
        <f>[6]FIN2016!$I17</f>
        <v>0</v>
      </c>
      <c r="L48" s="40"/>
      <c r="M48" s="45">
        <f t="shared" si="14"/>
        <v>0</v>
      </c>
    </row>
    <row r="49" spans="1:13" ht="24.95" customHeight="1" x14ac:dyDescent="0.25">
      <c r="A49" s="9"/>
      <c r="B49" s="9"/>
      <c r="C49" s="9"/>
      <c r="D49" s="13" t="s">
        <v>18</v>
      </c>
      <c r="E49" s="12">
        <v>-7196</v>
      </c>
      <c r="F49" s="48">
        <f>[1]FIN2011!$AM18</f>
        <v>5818</v>
      </c>
      <c r="G49" s="50" t="s">
        <v>33</v>
      </c>
      <c r="H49" s="50" t="s">
        <v>33</v>
      </c>
      <c r="I49" s="50" t="s">
        <v>33</v>
      </c>
      <c r="J49" s="50" t="s">
        <v>33</v>
      </c>
      <c r="K49" s="50" t="s">
        <v>33</v>
      </c>
      <c r="L49" s="40"/>
      <c r="M49" s="45" t="e">
        <f t="shared" si="14"/>
        <v>#VALUE!</v>
      </c>
    </row>
    <row r="50" spans="1:13" ht="24.95" customHeight="1" x14ac:dyDescent="0.25">
      <c r="A50" s="15"/>
      <c r="B50" s="15"/>
      <c r="C50" s="9"/>
      <c r="D50" s="13" t="s">
        <v>19</v>
      </c>
      <c r="E50" s="12">
        <v>564912</v>
      </c>
      <c r="F50" s="48">
        <f>[1]FIN2011!$AM19</f>
        <v>240402</v>
      </c>
      <c r="G50" s="48">
        <f>[2]FIN2012!$I19</f>
        <v>440738</v>
      </c>
      <c r="H50" s="48">
        <f>[3]FIN2013!$AM19</f>
        <v>-238902</v>
      </c>
      <c r="I50" s="48">
        <f>[4]FIN2014!$AM19</f>
        <v>-43457</v>
      </c>
      <c r="J50" s="48">
        <f>[5]FIN2015!$I19</f>
        <v>-29998</v>
      </c>
      <c r="K50" s="48">
        <f>[6]FIN2016!$I19</f>
        <v>488158</v>
      </c>
      <c r="L50" s="40"/>
      <c r="M50" s="45">
        <f t="shared" si="14"/>
        <v>-1.9559541911068563</v>
      </c>
    </row>
    <row r="51" spans="1:13" ht="24.95" customHeight="1" x14ac:dyDescent="0.25">
      <c r="A51" s="9"/>
      <c r="B51" s="6" t="s">
        <v>20</v>
      </c>
      <c r="C51" s="6"/>
      <c r="D51" s="2"/>
      <c r="E51" s="10">
        <f t="shared" ref="E51" si="23">SUM(E52:E54)</f>
        <v>242700</v>
      </c>
      <c r="F51" s="47">
        <f t="shared" ref="F51:K51" si="24">SUM(F52:F54)</f>
        <v>17538</v>
      </c>
      <c r="G51" s="47">
        <f t="shared" si="24"/>
        <v>591537</v>
      </c>
      <c r="H51" s="47">
        <f t="shared" si="24"/>
        <v>413130</v>
      </c>
      <c r="I51" s="47">
        <f t="shared" si="24"/>
        <v>-43303</v>
      </c>
      <c r="J51" s="47">
        <f t="shared" si="24"/>
        <v>-10684</v>
      </c>
      <c r="K51" s="47">
        <f t="shared" si="24"/>
        <v>174400</v>
      </c>
      <c r="L51" s="40"/>
      <c r="M51" s="45">
        <f t="shared" si="14"/>
        <v>-0.69662692772136992</v>
      </c>
    </row>
    <row r="52" spans="1:13" ht="24.95" customHeight="1" x14ac:dyDescent="0.25">
      <c r="A52" s="9"/>
      <c r="B52" s="9"/>
      <c r="C52" s="13" t="s">
        <v>21</v>
      </c>
      <c r="D52" s="2"/>
      <c r="E52" s="35">
        <v>0</v>
      </c>
      <c r="F52" s="49">
        <f>[1]FIN2011!$AM21</f>
        <v>0</v>
      </c>
      <c r="G52" s="49">
        <f>[2]FIN2012!$I21</f>
        <v>0</v>
      </c>
      <c r="H52" s="49">
        <f>[3]FIN2013!$AM21</f>
        <v>0</v>
      </c>
      <c r="I52" s="49">
        <f>[4]FIN2014!$AM21</f>
        <v>0</v>
      </c>
      <c r="J52" s="49">
        <f>[5]FIN2015!$I21</f>
        <v>0</v>
      </c>
      <c r="K52" s="49">
        <f>[6]FIN2016!$I21</f>
        <v>0</v>
      </c>
      <c r="L52" s="40"/>
      <c r="M52" s="45">
        <f t="shared" si="14"/>
        <v>0</v>
      </c>
    </row>
    <row r="53" spans="1:13" ht="24.95" customHeight="1" x14ac:dyDescent="0.25">
      <c r="A53" s="9"/>
      <c r="B53" s="9"/>
      <c r="C53" s="13" t="s">
        <v>22</v>
      </c>
      <c r="D53" s="2"/>
      <c r="E53" s="35">
        <v>0</v>
      </c>
      <c r="F53" s="49">
        <f>[1]FIN2011!$AM22</f>
        <v>0</v>
      </c>
      <c r="G53" s="49">
        <f>[2]FIN2012!$I22</f>
        <v>0</v>
      </c>
      <c r="H53" s="49">
        <f>[3]FIN2013!$AM22</f>
        <v>0</v>
      </c>
      <c r="I53" s="49">
        <f>[4]FIN2014!$AM22</f>
        <v>0</v>
      </c>
      <c r="J53" s="49">
        <f>[5]FIN2015!$I22</f>
        <v>0</v>
      </c>
      <c r="K53" s="49">
        <f>[6]FIN2016!$I22</f>
        <v>0</v>
      </c>
      <c r="L53" s="40"/>
      <c r="M53" s="45">
        <f t="shared" si="14"/>
        <v>0</v>
      </c>
    </row>
    <row r="54" spans="1:13" ht="24.95" customHeight="1" x14ac:dyDescent="0.2">
      <c r="A54" s="16"/>
      <c r="B54" s="16"/>
      <c r="C54" s="13" t="s">
        <v>23</v>
      </c>
      <c r="D54" s="2"/>
      <c r="E54" s="12">
        <v>242700</v>
      </c>
      <c r="F54" s="48">
        <f>[1]FIN2011!$AM23</f>
        <v>17538</v>
      </c>
      <c r="G54" s="48">
        <f>[2]FIN2012!$I23</f>
        <v>591537</v>
      </c>
      <c r="H54" s="48">
        <f>[3]FIN2013!$AM23</f>
        <v>413130</v>
      </c>
      <c r="I54" s="48">
        <f>[4]FIN2014!$AM23</f>
        <v>-43303</v>
      </c>
      <c r="J54" s="48">
        <f>[5]FIN2015!$I23</f>
        <v>-10684</v>
      </c>
      <c r="K54" s="48">
        <f>[6]FIN2016!$I23</f>
        <v>174400</v>
      </c>
      <c r="L54" s="40"/>
      <c r="M54" s="45">
        <f t="shared" si="14"/>
        <v>-0.69662692772136992</v>
      </c>
    </row>
    <row r="55" spans="1:13" ht="24.95" customHeight="1" x14ac:dyDescent="0.25">
      <c r="A55" s="9"/>
      <c r="B55" s="6" t="s">
        <v>32</v>
      </c>
      <c r="C55" s="17"/>
      <c r="D55" s="3"/>
      <c r="E55" s="10">
        <v>459009</v>
      </c>
      <c r="F55" s="47">
        <f>[1]FIN2011!$AM24</f>
        <v>72256</v>
      </c>
      <c r="G55" s="47">
        <f>[2]FIN2012!$I24</f>
        <v>740370</v>
      </c>
      <c r="H55" s="47">
        <f>[3]FIN2013!$AM24</f>
        <v>402881</v>
      </c>
      <c r="I55" s="47">
        <f>[4]FIN2014!$AM24</f>
        <v>643871.99999999988</v>
      </c>
      <c r="J55" s="47">
        <f>[5]FIN2015!$I24</f>
        <v>434952.00000000047</v>
      </c>
      <c r="K55" s="47">
        <f>[6]FIN2016!$I24</f>
        <v>409242</v>
      </c>
      <c r="L55" s="40"/>
      <c r="M55" s="45">
        <f t="shared" si="14"/>
        <v>28.360096917471509</v>
      </c>
    </row>
    <row r="56" spans="1:13" ht="24.95" customHeight="1" x14ac:dyDescent="0.25">
      <c r="A56" s="9"/>
      <c r="B56" s="18" t="s">
        <v>24</v>
      </c>
      <c r="C56" s="17"/>
      <c r="D56" s="3"/>
      <c r="E56" s="10">
        <v>200747</v>
      </c>
      <c r="F56" s="47">
        <f>[1]FIN2011!$AM25</f>
        <v>146916</v>
      </c>
      <c r="G56" s="47">
        <f>[2]FIN2012!$I25</f>
        <v>82236</v>
      </c>
      <c r="H56" s="47">
        <f>[3]FIN2013!$AM25</f>
        <v>58802</v>
      </c>
      <c r="I56" s="47">
        <f>[4]FIN2014!$AM25</f>
        <v>332287</v>
      </c>
      <c r="J56" s="47">
        <f>[5]FIN2015!$I25</f>
        <v>207182</v>
      </c>
      <c r="K56" s="47">
        <f>[6]FIN2016!$I25</f>
        <v>138161</v>
      </c>
      <c r="L56" s="40"/>
      <c r="M56" s="45">
        <f t="shared" si="14"/>
        <v>13.508850630772075</v>
      </c>
    </row>
    <row r="57" spans="1:13" ht="24.95" customHeight="1" x14ac:dyDescent="0.25">
      <c r="A57" s="9"/>
      <c r="B57" s="19" t="s">
        <v>34</v>
      </c>
      <c r="C57" s="17"/>
      <c r="D57" s="3"/>
      <c r="E57" s="10">
        <v>421210</v>
      </c>
      <c r="F57" s="47">
        <f>[1]FIN2011!$AM26+[1]FIN2011!$AM$27</f>
        <v>608387</v>
      </c>
      <c r="G57" s="47">
        <f>[2]FIN2012!$I26+[2]FIN2012!$I$27</f>
        <v>-293073</v>
      </c>
      <c r="H57" s="47">
        <f>[3]FIN2013!$AM26+[3]FIN2013!$AM$27</f>
        <v>-135484</v>
      </c>
      <c r="I57" s="47">
        <f>[4]FIN2014!$AM26+[4]FIN2014!$AM$27</f>
        <v>-101003</v>
      </c>
      <c r="J57" s="47">
        <f>[5]FIN2015!$I26+[5]FIN2015!$I$27</f>
        <v>-9404</v>
      </c>
      <c r="K57" s="47">
        <f>[6]FIN2016!$I26+[6]FIN2016!$I$27</f>
        <v>-64086</v>
      </c>
      <c r="L57" s="40"/>
      <c r="M57" s="45">
        <f t="shared" si="14"/>
        <v>-0.61316731826017989</v>
      </c>
    </row>
    <row r="58" spans="1:13" ht="24.95" customHeight="1" x14ac:dyDescent="0.25">
      <c r="A58" s="27" t="s">
        <v>31</v>
      </c>
      <c r="B58" s="27"/>
      <c r="C58" s="28"/>
      <c r="D58" s="28"/>
      <c r="E58" s="29">
        <f t="shared" ref="E58:K58" si="25">E13-E36</f>
        <v>219063</v>
      </c>
      <c r="F58" s="52">
        <f t="shared" si="25"/>
        <v>-86808</v>
      </c>
      <c r="G58" s="52">
        <f t="shared" si="25"/>
        <v>206532</v>
      </c>
      <c r="H58" s="52">
        <f t="shared" si="25"/>
        <v>256650</v>
      </c>
      <c r="I58" s="52">
        <f t="shared" si="25"/>
        <v>329248</v>
      </c>
      <c r="J58" s="52">
        <f t="shared" si="25"/>
        <v>424595.99999999953</v>
      </c>
      <c r="K58" s="52">
        <f t="shared" si="25"/>
        <v>576517</v>
      </c>
      <c r="L58" s="40"/>
      <c r="M58" s="45">
        <f t="shared" si="14"/>
        <v>27.684856514674507</v>
      </c>
    </row>
    <row r="59" spans="1:13" s="4" customFormat="1" ht="30" customHeight="1" x14ac:dyDescent="0.2">
      <c r="A59" s="4" t="s">
        <v>26</v>
      </c>
      <c r="E59" s="4">
        <f t="shared" ref="E59:K59" si="26">E11-E58</f>
        <v>0</v>
      </c>
      <c r="F59" s="4">
        <f t="shared" si="26"/>
        <v>0</v>
      </c>
      <c r="G59" s="4">
        <f t="shared" si="26"/>
        <v>0</v>
      </c>
      <c r="H59" s="4">
        <f t="shared" si="26"/>
        <v>0</v>
      </c>
      <c r="I59" s="4">
        <f t="shared" si="26"/>
        <v>0</v>
      </c>
      <c r="J59" s="4">
        <f t="shared" si="26"/>
        <v>4.6566128730773926E-10</v>
      </c>
      <c r="K59" s="4">
        <f t="shared" si="26"/>
        <v>0</v>
      </c>
      <c r="L59" s="40"/>
    </row>
    <row r="60" spans="1:13" ht="24.95" customHeight="1" x14ac:dyDescent="0.2"/>
    <row r="61" spans="1:13" ht="24.95" customHeight="1" x14ac:dyDescent="0.2"/>
    <row r="62" spans="1:13" ht="24.95" customHeight="1" x14ac:dyDescent="0.2"/>
    <row r="63" spans="1:13" ht="24.95" customHeight="1" x14ac:dyDescent="0.2"/>
    <row r="64" spans="1:13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  <row r="102" ht="20.100000000000001" customHeight="1" x14ac:dyDescent="0.2"/>
    <row r="103" ht="20.100000000000001" customHeight="1" x14ac:dyDescent="0.2"/>
    <row r="104" ht="20.100000000000001" customHeight="1" x14ac:dyDescent="0.2"/>
    <row r="105" ht="20.100000000000001" customHeight="1" x14ac:dyDescent="0.2"/>
    <row r="106" ht="20.100000000000001" customHeight="1" x14ac:dyDescent="0.2"/>
    <row r="107" ht="20.100000000000001" customHeight="1" x14ac:dyDescent="0.2"/>
    <row r="108" ht="20.100000000000001" customHeight="1" x14ac:dyDescent="0.2"/>
    <row r="109" ht="20.100000000000001" customHeight="1" x14ac:dyDescent="0.2"/>
    <row r="110" ht="20.100000000000001" customHeight="1" x14ac:dyDescent="0.2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ht="20.100000000000001" customHeight="1" x14ac:dyDescent="0.2"/>
    <row r="146" ht="20.100000000000001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  <row r="156" ht="20.100000000000001" customHeight="1" x14ac:dyDescent="0.2"/>
    <row r="157" ht="20.100000000000001" customHeight="1" x14ac:dyDescent="0.2"/>
    <row r="158" ht="20.100000000000001" customHeight="1" x14ac:dyDescent="0.2"/>
    <row r="159" ht="20.100000000000001" customHeight="1" x14ac:dyDescent="0.2"/>
    <row r="160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</sheetData>
  <mergeCells count="3">
    <mergeCell ref="A5:D5"/>
    <mergeCell ref="A3:K3"/>
    <mergeCell ref="A1:K1"/>
  </mergeCells>
  <phoneticPr fontId="5" type="noConversion"/>
  <printOptions horizontalCentered="1"/>
  <pageMargins left="0.5" right="0.5" top="0.55000000000000004" bottom="0.4" header="0" footer="0"/>
  <pageSetup paperSize="9" scale="47" orientation="portrait" r:id="rId1"/>
  <headerFooter alignWithMargins="0">
    <oddHeader xml:space="preserve">&amp;R&amp;"Browallia News,Regular"&amp;30 &amp;"Browallia New,Regular"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2018-04-27T08:47:59Z</cp:lastPrinted>
  <dcterms:created xsi:type="dcterms:W3CDTF">2009-03-21T09:59:35Z</dcterms:created>
  <dcterms:modified xsi:type="dcterms:W3CDTF">2018-04-27T08:48:06Z</dcterms:modified>
</cp:coreProperties>
</file>